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3"/>
  </bookViews>
  <sheets>
    <sheet name="quantity 100" sheetId="1" r:id="rId1"/>
    <sheet name="Basic" sheetId="2" r:id="rId2"/>
    <sheet name="Lead time" sheetId="3" r:id="rId3"/>
    <sheet name="Safety" sheetId="4" r:id="rId4"/>
    <sheet name="Red Truck" sheetId="5" r:id="rId5"/>
    <sheet name="Yellow Truck" sheetId="6" r:id="rId6"/>
    <sheet name="Sheet2" sheetId="7" r:id="rId7"/>
    <sheet name="Sheet3" sheetId="8" r:id="rId8"/>
  </sheets>
  <definedNames/>
  <calcPr fullCalcOnLoad="1"/>
</workbook>
</file>

<file path=xl/comments5.xml><?xml version="1.0" encoding="utf-8"?>
<comments xmlns="http://schemas.openxmlformats.org/spreadsheetml/2006/main">
  <authors>
    <author>ammar</author>
  </authors>
  <commentList>
    <comment ref="D15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How Much</t>
        </r>
      </text>
    </comment>
    <comment ref="D32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When</t>
        </r>
      </text>
    </comment>
  </commentList>
</comments>
</file>

<file path=xl/comments6.xml><?xml version="1.0" encoding="utf-8"?>
<comments xmlns="http://schemas.openxmlformats.org/spreadsheetml/2006/main">
  <authors>
    <author>ammar</author>
  </authors>
  <commentList>
    <comment ref="D15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How Much</t>
        </r>
      </text>
    </comment>
    <comment ref="D32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When</t>
        </r>
      </text>
    </comment>
  </commentList>
</comments>
</file>

<file path=xl/sharedStrings.xml><?xml version="1.0" encoding="utf-8"?>
<sst xmlns="http://schemas.openxmlformats.org/spreadsheetml/2006/main" count="279" uniqueCount="66">
  <si>
    <t>Parameters</t>
  </si>
  <si>
    <t>Demand per year</t>
  </si>
  <si>
    <t>D</t>
  </si>
  <si>
    <t>Purchasing cost per unit</t>
  </si>
  <si>
    <t>C</t>
  </si>
  <si>
    <t>Ordering Cost</t>
  </si>
  <si>
    <t>S</t>
  </si>
  <si>
    <t>Ordering cost per order</t>
  </si>
  <si>
    <t>Holding rate per year</t>
  </si>
  <si>
    <t>i</t>
  </si>
  <si>
    <t>Holding cost per unit per year</t>
  </si>
  <si>
    <t>i*C</t>
  </si>
  <si>
    <t>H =</t>
  </si>
  <si>
    <t>Demand per day</t>
  </si>
  <si>
    <t>d=</t>
  </si>
  <si>
    <t>D/250</t>
  </si>
  <si>
    <t>Calculations</t>
  </si>
  <si>
    <t>Order quantity</t>
  </si>
  <si>
    <t>Q=</t>
  </si>
  <si>
    <t>sqrt(2DS/H)</t>
  </si>
  <si>
    <t>units</t>
  </si>
  <si>
    <t>Purchasing Cost</t>
  </si>
  <si>
    <t>CD</t>
  </si>
  <si>
    <t>PC=</t>
  </si>
  <si>
    <t>OC=</t>
  </si>
  <si>
    <t>SD/Q</t>
  </si>
  <si>
    <t>Holding Cost</t>
  </si>
  <si>
    <t>HC=</t>
  </si>
  <si>
    <t>HQ/2</t>
  </si>
  <si>
    <t>OC=HC for optimal quantity</t>
  </si>
  <si>
    <t>Total Cost</t>
  </si>
  <si>
    <t>TC=</t>
  </si>
  <si>
    <t>TC is minimized with optimal quantity</t>
  </si>
  <si>
    <t>OC is not = to HC for quantity other than optimal</t>
  </si>
  <si>
    <t>given/not optimal</t>
  </si>
  <si>
    <t>TC is not minimized with quantity other than optimal</t>
  </si>
  <si>
    <t>Difference form optimal</t>
  </si>
  <si>
    <t>Lead time</t>
  </si>
  <si>
    <t>LT</t>
  </si>
  <si>
    <t>days</t>
  </si>
  <si>
    <t>demand assumed to be known and uniform</t>
  </si>
  <si>
    <t>Time between order (cycle time)</t>
  </si>
  <si>
    <t>t=</t>
  </si>
  <si>
    <t>Q/d</t>
  </si>
  <si>
    <t>Reorder point</t>
  </si>
  <si>
    <t>R=</t>
  </si>
  <si>
    <t>LT*d</t>
  </si>
  <si>
    <t>Average Demand per year</t>
  </si>
  <si>
    <t>Average Demand per day</t>
  </si>
  <si>
    <t>Daily standard deviation</t>
  </si>
  <si>
    <t>sigmat</t>
  </si>
  <si>
    <t>N/A</t>
  </si>
  <si>
    <t>average leadtime demand</t>
  </si>
  <si>
    <t>ALTD=</t>
  </si>
  <si>
    <t>Daily variance</t>
  </si>
  <si>
    <t>sigmat^2</t>
  </si>
  <si>
    <t>Leadtime variance</t>
  </si>
  <si>
    <t>LTVar=</t>
  </si>
  <si>
    <t>LT*sigmat^2</t>
  </si>
  <si>
    <t>Leadtime standard deviation</t>
  </si>
  <si>
    <t>LTSdev</t>
  </si>
  <si>
    <t>sqrt(LTVar)</t>
  </si>
  <si>
    <t>Safety</t>
  </si>
  <si>
    <t>2 or 3 times the LTSdev</t>
  </si>
  <si>
    <t>ALTD + Safety</t>
  </si>
  <si>
    <t>D/365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</si>
</sst>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workbookViewId="0" topLeftCell="A9">
      <selection activeCell="D26" sqref="D26"/>
    </sheetView>
  </sheetViews>
  <sheetFormatPr defaultColWidth="9.140625" defaultRowHeight="12.75"/>
  <cols>
    <col min="1" max="1" width="25.8515625" style="0" bestFit="1" customWidth="1"/>
    <col min="3" max="3" width="15.00390625" style="0" bestFit="1" customWidth="1"/>
    <col min="4" max="4" width="8.00390625" style="0" customWidth="1"/>
  </cols>
  <sheetData>
    <row r="1" ht="12.75">
      <c r="A1" t="s">
        <v>0</v>
      </c>
    </row>
    <row r="3" spans="1:3" ht="12.75">
      <c r="A3" t="s">
        <v>1</v>
      </c>
      <c r="B3" t="s">
        <v>2</v>
      </c>
      <c r="C3">
        <v>1000</v>
      </c>
    </row>
    <row r="4" spans="1:3" ht="12.75">
      <c r="A4" t="s">
        <v>3</v>
      </c>
      <c r="B4" t="s">
        <v>4</v>
      </c>
      <c r="C4">
        <v>12.5</v>
      </c>
    </row>
    <row r="5" spans="1:3" ht="12.75">
      <c r="A5" t="s">
        <v>7</v>
      </c>
      <c r="B5" t="s">
        <v>6</v>
      </c>
      <c r="C5">
        <v>5</v>
      </c>
    </row>
    <row r="6" spans="1:3" ht="12.75">
      <c r="A6" t="s">
        <v>8</v>
      </c>
      <c r="B6" t="s">
        <v>9</v>
      </c>
      <c r="C6" s="1">
        <v>0.1</v>
      </c>
    </row>
    <row r="7" spans="1:4" ht="12.75">
      <c r="A7" t="s">
        <v>10</v>
      </c>
      <c r="B7" t="s">
        <v>12</v>
      </c>
      <c r="C7" t="s">
        <v>11</v>
      </c>
      <c r="D7">
        <f>C6*C4</f>
        <v>1.25</v>
      </c>
    </row>
    <row r="8" spans="1:4" ht="12.75">
      <c r="A8" t="s">
        <v>13</v>
      </c>
      <c r="B8" t="s">
        <v>14</v>
      </c>
      <c r="C8" t="s">
        <v>15</v>
      </c>
      <c r="D8">
        <f>C3/250</f>
        <v>4</v>
      </c>
    </row>
    <row r="13" ht="12.75">
      <c r="A13" t="s">
        <v>16</v>
      </c>
    </row>
    <row r="15" spans="1:5" ht="12.75">
      <c r="A15" t="s">
        <v>17</v>
      </c>
      <c r="B15" t="s">
        <v>18</v>
      </c>
      <c r="C15" t="s">
        <v>34</v>
      </c>
      <c r="D15" s="2">
        <v>100</v>
      </c>
      <c r="E15" t="s">
        <v>20</v>
      </c>
    </row>
    <row r="17" spans="1:4" ht="12.75">
      <c r="A17" t="s">
        <v>21</v>
      </c>
      <c r="B17" t="s">
        <v>23</v>
      </c>
      <c r="C17" t="s">
        <v>22</v>
      </c>
      <c r="D17">
        <f>C4*C3</f>
        <v>12500</v>
      </c>
    </row>
    <row r="18" spans="1:4" ht="12.75">
      <c r="A18" t="s">
        <v>5</v>
      </c>
      <c r="B18" t="s">
        <v>24</v>
      </c>
      <c r="C18" t="s">
        <v>25</v>
      </c>
      <c r="D18" s="2">
        <f>C5*C3/D15</f>
        <v>50</v>
      </c>
    </row>
    <row r="19" spans="1:4" ht="12.75">
      <c r="A19" t="s">
        <v>26</v>
      </c>
      <c r="B19" t="s">
        <v>27</v>
      </c>
      <c r="C19" t="s">
        <v>28</v>
      </c>
      <c r="D19" s="2">
        <f>D7*D15/2</f>
        <v>62.5</v>
      </c>
    </row>
    <row r="20" ht="12.75">
      <c r="A20" t="s">
        <v>33</v>
      </c>
    </row>
    <row r="22" spans="1:4" ht="12.75">
      <c r="A22" t="s">
        <v>30</v>
      </c>
      <c r="B22" t="s">
        <v>31</v>
      </c>
      <c r="D22" s="3">
        <f>SUM(D17:D19)</f>
        <v>12612.5</v>
      </c>
    </row>
    <row r="23" ht="12.75">
      <c r="A23" t="s">
        <v>35</v>
      </c>
    </row>
    <row r="25" spans="1:4" ht="12.75">
      <c r="A25" t="s">
        <v>36</v>
      </c>
      <c r="D25" s="2">
        <f>D22-Basic!D22</f>
        <v>0.6966011250115116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150" zoomScaleNormal="150" workbookViewId="0" topLeftCell="A7">
      <selection activeCell="D15" sqref="D15:D22"/>
    </sheetView>
  </sheetViews>
  <sheetFormatPr defaultColWidth="9.140625" defaultRowHeight="12.75"/>
  <cols>
    <col min="1" max="1" width="32.57421875" style="0" bestFit="1" customWidth="1"/>
    <col min="3" max="3" width="10.8515625" style="0" bestFit="1" customWidth="1"/>
    <col min="4" max="4" width="8.00390625" style="0" customWidth="1"/>
  </cols>
  <sheetData>
    <row r="1" ht="12.75">
      <c r="A1" t="s">
        <v>0</v>
      </c>
    </row>
    <row r="3" spans="1:3" ht="12.75">
      <c r="A3" t="s">
        <v>1</v>
      </c>
      <c r="B3" t="s">
        <v>2</v>
      </c>
      <c r="C3">
        <v>1000</v>
      </c>
    </row>
    <row r="4" spans="1:3" ht="12.75">
      <c r="A4" t="s">
        <v>3</v>
      </c>
      <c r="B4" t="s">
        <v>4</v>
      </c>
      <c r="C4">
        <v>12.5</v>
      </c>
    </row>
    <row r="5" spans="1:3" ht="12.75">
      <c r="A5" t="s">
        <v>7</v>
      </c>
      <c r="B5" t="s">
        <v>6</v>
      </c>
      <c r="C5">
        <v>5</v>
      </c>
    </row>
    <row r="6" spans="1:3" ht="12.75">
      <c r="A6" t="s">
        <v>8</v>
      </c>
      <c r="B6" t="s">
        <v>9</v>
      </c>
      <c r="C6" s="1">
        <v>0.1</v>
      </c>
    </row>
    <row r="7" spans="1:4" ht="12.75">
      <c r="A7" t="s">
        <v>10</v>
      </c>
      <c r="B7" t="s">
        <v>12</v>
      </c>
      <c r="C7" t="s">
        <v>11</v>
      </c>
      <c r="D7">
        <f>C6*C4</f>
        <v>1.25</v>
      </c>
    </row>
    <row r="8" spans="1:5" ht="12.75">
      <c r="A8" t="s">
        <v>13</v>
      </c>
      <c r="B8" t="s">
        <v>14</v>
      </c>
      <c r="C8" t="s">
        <v>15</v>
      </c>
      <c r="D8">
        <f>C3/250</f>
        <v>4</v>
      </c>
      <c r="E8" t="s">
        <v>40</v>
      </c>
    </row>
    <row r="13" ht="12.75">
      <c r="A13" t="s">
        <v>16</v>
      </c>
    </row>
    <row r="15" spans="1:5" ht="12.75">
      <c r="A15" t="s">
        <v>17</v>
      </c>
      <c r="B15" t="s">
        <v>18</v>
      </c>
      <c r="C15" t="s">
        <v>19</v>
      </c>
      <c r="D15" s="2">
        <f>SQRT(2*C3*C5/D7)</f>
        <v>89.44271909999159</v>
      </c>
      <c r="E15" t="s">
        <v>20</v>
      </c>
    </row>
    <row r="16" spans="1:5" ht="12.75">
      <c r="A16" t="s">
        <v>41</v>
      </c>
      <c r="B16" t="s">
        <v>42</v>
      </c>
      <c r="C16" t="s">
        <v>43</v>
      </c>
      <c r="D16" s="2">
        <f>D15/D8</f>
        <v>22.360679774997898</v>
      </c>
      <c r="E16" t="s">
        <v>39</v>
      </c>
    </row>
    <row r="17" spans="1:4" ht="12.75">
      <c r="A17" t="s">
        <v>21</v>
      </c>
      <c r="B17" t="s">
        <v>23</v>
      </c>
      <c r="C17" t="s">
        <v>22</v>
      </c>
      <c r="D17">
        <f>C4*C3</f>
        <v>12500</v>
      </c>
    </row>
    <row r="18" spans="1:4" ht="12.75">
      <c r="A18" t="s">
        <v>5</v>
      </c>
      <c r="B18" t="s">
        <v>24</v>
      </c>
      <c r="C18" t="s">
        <v>25</v>
      </c>
      <c r="D18" s="2">
        <f>C5*C3/D15</f>
        <v>55.90169943749474</v>
      </c>
    </row>
    <row r="19" spans="1:4" ht="12.75">
      <c r="A19" t="s">
        <v>26</v>
      </c>
      <c r="B19" t="s">
        <v>27</v>
      </c>
      <c r="C19" t="s">
        <v>28</v>
      </c>
      <c r="D19" s="2">
        <f>D7*D15/2</f>
        <v>55.90169943749474</v>
      </c>
    </row>
    <row r="20" ht="12.75">
      <c r="A20" t="s">
        <v>29</v>
      </c>
    </row>
    <row r="22" spans="1:4" ht="12.75">
      <c r="A22" t="s">
        <v>30</v>
      </c>
      <c r="B22" t="s">
        <v>31</v>
      </c>
      <c r="D22" s="3">
        <f>SUM(D17:D19)</f>
        <v>12611.803398874988</v>
      </c>
    </row>
    <row r="23" ht="12.75">
      <c r="A23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workbookViewId="0" topLeftCell="A7">
      <selection activeCell="F15" sqref="F15"/>
    </sheetView>
  </sheetViews>
  <sheetFormatPr defaultColWidth="9.140625" defaultRowHeight="12.75"/>
  <cols>
    <col min="1" max="1" width="32.57421875" style="0" bestFit="1" customWidth="1"/>
    <col min="3" max="3" width="10.8515625" style="0" bestFit="1" customWidth="1"/>
    <col min="4" max="4" width="8.00390625" style="0" customWidth="1"/>
  </cols>
  <sheetData>
    <row r="1" ht="12.75">
      <c r="A1" t="s">
        <v>0</v>
      </c>
    </row>
    <row r="3" spans="1:3" ht="12.75">
      <c r="A3" t="s">
        <v>1</v>
      </c>
      <c r="B3" t="s">
        <v>2</v>
      </c>
      <c r="C3">
        <v>1000</v>
      </c>
    </row>
    <row r="4" spans="1:3" ht="12.75">
      <c r="A4" t="s">
        <v>3</v>
      </c>
      <c r="B4" t="s">
        <v>4</v>
      </c>
      <c r="C4">
        <v>12.5</v>
      </c>
    </row>
    <row r="5" spans="1:3" ht="12.75">
      <c r="A5" t="s">
        <v>7</v>
      </c>
      <c r="B5" t="s">
        <v>6</v>
      </c>
      <c r="C5">
        <v>5</v>
      </c>
    </row>
    <row r="6" spans="1:3" ht="12.75">
      <c r="A6" t="s">
        <v>8</v>
      </c>
      <c r="B6" t="s">
        <v>9</v>
      </c>
      <c r="C6" s="1">
        <v>0.1</v>
      </c>
    </row>
    <row r="7" spans="1:4" ht="12.75">
      <c r="A7" t="s">
        <v>10</v>
      </c>
      <c r="B7" t="s">
        <v>12</v>
      </c>
      <c r="C7" t="s">
        <v>11</v>
      </c>
      <c r="D7">
        <f>C6*C4</f>
        <v>1.25</v>
      </c>
    </row>
    <row r="8" spans="1:5" ht="13.5" thickBot="1">
      <c r="A8" t="s">
        <v>13</v>
      </c>
      <c r="B8" t="s">
        <v>14</v>
      </c>
      <c r="C8" t="s">
        <v>15</v>
      </c>
      <c r="D8">
        <f>C3/250</f>
        <v>4</v>
      </c>
      <c r="E8" t="s">
        <v>40</v>
      </c>
    </row>
    <row r="9" spans="1:3" ht="13.5" thickBot="1">
      <c r="A9" s="4" t="s">
        <v>37</v>
      </c>
      <c r="B9" s="5" t="s">
        <v>38</v>
      </c>
      <c r="C9" s="6">
        <v>5</v>
      </c>
    </row>
    <row r="13" ht="12.75">
      <c r="A13" t="s">
        <v>16</v>
      </c>
    </row>
    <row r="15" spans="1:5" ht="12.75">
      <c r="A15" t="s">
        <v>17</v>
      </c>
      <c r="B15" t="s">
        <v>18</v>
      </c>
      <c r="C15" t="s">
        <v>19</v>
      </c>
      <c r="D15" s="2">
        <f>SQRT(2*C3*C5/D7)</f>
        <v>89.44271909999159</v>
      </c>
      <c r="E15" t="s">
        <v>20</v>
      </c>
    </row>
    <row r="16" spans="1:5" ht="12.75">
      <c r="A16" t="s">
        <v>41</v>
      </c>
      <c r="B16" t="s">
        <v>42</v>
      </c>
      <c r="C16" t="s">
        <v>43</v>
      </c>
      <c r="D16" s="2">
        <f>D15/D8</f>
        <v>22.360679774997898</v>
      </c>
      <c r="E16" t="s">
        <v>39</v>
      </c>
    </row>
    <row r="17" spans="1:4" ht="12.75">
      <c r="A17" t="s">
        <v>21</v>
      </c>
      <c r="B17" t="s">
        <v>23</v>
      </c>
      <c r="C17" t="s">
        <v>22</v>
      </c>
      <c r="D17">
        <f>C4*C3</f>
        <v>12500</v>
      </c>
    </row>
    <row r="18" spans="1:4" ht="12.75">
      <c r="A18" t="s">
        <v>5</v>
      </c>
      <c r="B18" t="s">
        <v>24</v>
      </c>
      <c r="C18" t="s">
        <v>25</v>
      </c>
      <c r="D18" s="2">
        <f>C5*C3/D15</f>
        <v>55.90169943749474</v>
      </c>
    </row>
    <row r="19" spans="1:4" ht="12.75">
      <c r="A19" t="s">
        <v>26</v>
      </c>
      <c r="B19" t="s">
        <v>27</v>
      </c>
      <c r="C19" t="s">
        <v>28</v>
      </c>
      <c r="D19" s="2">
        <f>D7*D15/2</f>
        <v>55.90169943749474</v>
      </c>
    </row>
    <row r="20" ht="12.75">
      <c r="A20" t="s">
        <v>29</v>
      </c>
    </row>
    <row r="22" spans="1:4" ht="12.75">
      <c r="A22" t="s">
        <v>30</v>
      </c>
      <c r="B22" t="s">
        <v>31</v>
      </c>
      <c r="D22" s="3">
        <f>SUM(D17:D19)</f>
        <v>12611.803398874988</v>
      </c>
    </row>
    <row r="23" ht="12.75">
      <c r="A23" t="s">
        <v>32</v>
      </c>
    </row>
    <row r="25" spans="1:4" ht="12.75">
      <c r="A25" t="s">
        <v>44</v>
      </c>
      <c r="B25" t="s">
        <v>45</v>
      </c>
      <c r="C25" t="s">
        <v>46</v>
      </c>
      <c r="D25">
        <f>C9*D8</f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50" zoomScaleNormal="150" workbookViewId="0" topLeftCell="A19">
      <selection activeCell="F33" sqref="F33"/>
    </sheetView>
  </sheetViews>
  <sheetFormatPr defaultColWidth="9.140625" defaultRowHeight="12.75"/>
  <cols>
    <col min="1" max="1" width="32.57421875" style="0" bestFit="1" customWidth="1"/>
    <col min="3" max="3" width="11.57421875" style="0" customWidth="1"/>
    <col min="4" max="4" width="8.00390625" style="0" customWidth="1"/>
  </cols>
  <sheetData>
    <row r="1" ht="12.75">
      <c r="A1" t="s">
        <v>0</v>
      </c>
    </row>
    <row r="3" spans="1:3" ht="12.75">
      <c r="A3" t="s">
        <v>47</v>
      </c>
      <c r="B3" t="s">
        <v>2</v>
      </c>
      <c r="C3">
        <v>1000</v>
      </c>
    </row>
    <row r="4" spans="1:3" ht="12.75">
      <c r="A4" t="s">
        <v>3</v>
      </c>
      <c r="B4" t="s">
        <v>4</v>
      </c>
      <c r="C4">
        <v>12.5</v>
      </c>
    </row>
    <row r="5" spans="1:3" ht="12.75">
      <c r="A5" t="s">
        <v>7</v>
      </c>
      <c r="B5" t="s">
        <v>6</v>
      </c>
      <c r="C5">
        <v>5</v>
      </c>
    </row>
    <row r="6" spans="1:3" ht="12.75">
      <c r="A6" t="s">
        <v>8</v>
      </c>
      <c r="B6" t="s">
        <v>9</v>
      </c>
      <c r="C6" s="1">
        <v>0.1</v>
      </c>
    </row>
    <row r="7" spans="1:4" ht="12.75">
      <c r="A7" t="s">
        <v>10</v>
      </c>
      <c r="B7" t="s">
        <v>12</v>
      </c>
      <c r="C7" t="s">
        <v>11</v>
      </c>
      <c r="D7">
        <f>C6*C4</f>
        <v>1.25</v>
      </c>
    </row>
    <row r="8" spans="1:5" ht="13.5" thickBot="1">
      <c r="A8" t="s">
        <v>48</v>
      </c>
      <c r="B8" t="s">
        <v>14</v>
      </c>
      <c r="C8" t="s">
        <v>15</v>
      </c>
      <c r="D8">
        <f>C3/250</f>
        <v>4</v>
      </c>
      <c r="E8" t="s">
        <v>40</v>
      </c>
    </row>
    <row r="9" spans="1:3" ht="13.5" thickBot="1">
      <c r="A9" s="4" t="s">
        <v>37</v>
      </c>
      <c r="B9" s="5" t="s">
        <v>38</v>
      </c>
      <c r="C9" s="6">
        <v>5</v>
      </c>
    </row>
    <row r="10" spans="1:3" ht="12.75">
      <c r="A10" s="7" t="s">
        <v>49</v>
      </c>
      <c r="B10" s="7" t="s">
        <v>50</v>
      </c>
      <c r="C10" s="7">
        <v>1.5</v>
      </c>
    </row>
    <row r="11" spans="1:3" ht="12.75">
      <c r="A11" s="7" t="s">
        <v>54</v>
      </c>
      <c r="B11" s="7" t="s">
        <v>55</v>
      </c>
      <c r="C11">
        <f>C10^2</f>
        <v>2.25</v>
      </c>
    </row>
    <row r="13" ht="12.75">
      <c r="A13" t="s">
        <v>16</v>
      </c>
    </row>
    <row r="15" spans="1:5" ht="12.75">
      <c r="A15" t="s">
        <v>17</v>
      </c>
      <c r="B15" t="s">
        <v>18</v>
      </c>
      <c r="C15" t="s">
        <v>19</v>
      </c>
      <c r="D15" s="2">
        <f>SQRT(2*C3*C5/D7)</f>
        <v>89.44271909999159</v>
      </c>
      <c r="E15" t="s">
        <v>20</v>
      </c>
    </row>
    <row r="16" spans="1:4" ht="12.75">
      <c r="A16" t="s">
        <v>41</v>
      </c>
      <c r="B16" t="s">
        <v>42</v>
      </c>
      <c r="C16" t="s">
        <v>51</v>
      </c>
      <c r="D16" s="2"/>
    </row>
    <row r="17" spans="1:4" ht="12.75">
      <c r="A17" t="s">
        <v>21</v>
      </c>
      <c r="B17" t="s">
        <v>23</v>
      </c>
      <c r="C17" t="s">
        <v>22</v>
      </c>
      <c r="D17">
        <f>C4*C3</f>
        <v>12500</v>
      </c>
    </row>
    <row r="18" spans="1:4" ht="12.75">
      <c r="A18" t="s">
        <v>5</v>
      </c>
      <c r="B18" t="s">
        <v>24</v>
      </c>
      <c r="C18" t="s">
        <v>25</v>
      </c>
      <c r="D18" s="2">
        <f>C5*C3/D15</f>
        <v>55.90169943749474</v>
      </c>
    </row>
    <row r="19" spans="1:4" ht="12.75">
      <c r="A19" t="s">
        <v>26</v>
      </c>
      <c r="B19" t="s">
        <v>27</v>
      </c>
      <c r="C19" t="s">
        <v>28</v>
      </c>
      <c r="D19" s="2">
        <f>D7*D15/2</f>
        <v>55.90169943749474</v>
      </c>
    </row>
    <row r="20" ht="12.75">
      <c r="A20" t="s">
        <v>29</v>
      </c>
    </row>
    <row r="22" spans="1:4" ht="12.75">
      <c r="A22" t="s">
        <v>30</v>
      </c>
      <c r="B22" t="s">
        <v>31</v>
      </c>
      <c r="D22" s="3">
        <f>SUM(D17:D19)</f>
        <v>12611.803398874988</v>
      </c>
    </row>
    <row r="23" ht="12.75">
      <c r="A23" t="s">
        <v>32</v>
      </c>
    </row>
    <row r="25" spans="1:4" ht="12.75">
      <c r="A25" t="s">
        <v>52</v>
      </c>
      <c r="B25" t="s">
        <v>53</v>
      </c>
      <c r="C25" t="s">
        <v>46</v>
      </c>
      <c r="D25">
        <f>C9*D8</f>
        <v>20</v>
      </c>
    </row>
    <row r="27" spans="1:4" ht="12.75">
      <c r="A27" t="s">
        <v>56</v>
      </c>
      <c r="B27" t="s">
        <v>57</v>
      </c>
      <c r="C27" t="s">
        <v>58</v>
      </c>
      <c r="D27">
        <f>C9*C11</f>
        <v>11.25</v>
      </c>
    </row>
    <row r="28" spans="1:4" ht="12.75">
      <c r="A28" t="s">
        <v>59</v>
      </c>
      <c r="B28" t="s">
        <v>60</v>
      </c>
      <c r="C28" t="s">
        <v>61</v>
      </c>
      <c r="D28">
        <f>SQRT(D27)</f>
        <v>3.3541019662496847</v>
      </c>
    </row>
    <row r="30" spans="1:4" ht="12.75">
      <c r="A30" t="s">
        <v>62</v>
      </c>
      <c r="B30" t="s">
        <v>63</v>
      </c>
      <c r="D30">
        <f>2*D28</f>
        <v>6.708203932499369</v>
      </c>
    </row>
    <row r="32" spans="1:4" ht="12.75">
      <c r="A32" t="s">
        <v>44</v>
      </c>
      <c r="B32" t="s">
        <v>64</v>
      </c>
      <c r="D32" s="2">
        <f>D25+D30</f>
        <v>26.70820393249937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="150" zoomScaleNormal="150" workbookViewId="0" topLeftCell="A11">
      <selection activeCell="F22" sqref="F22"/>
    </sheetView>
  </sheetViews>
  <sheetFormatPr defaultColWidth="9.140625" defaultRowHeight="12.75"/>
  <cols>
    <col min="1" max="1" width="32.57421875" style="0" bestFit="1" customWidth="1"/>
    <col min="3" max="3" width="11.57421875" style="0" customWidth="1"/>
    <col min="4" max="4" width="8.00390625" style="0" customWidth="1"/>
  </cols>
  <sheetData>
    <row r="1" ht="12.75">
      <c r="A1" t="s">
        <v>0</v>
      </c>
    </row>
    <row r="3" spans="1:3" ht="12.75">
      <c r="A3" t="s">
        <v>47</v>
      </c>
      <c r="B3" t="s">
        <v>2</v>
      </c>
      <c r="C3">
        <f>2*365</f>
        <v>730</v>
      </c>
    </row>
    <row r="4" spans="1:3" ht="12.75">
      <c r="A4" t="s">
        <v>3</v>
      </c>
      <c r="B4" t="s">
        <v>4</v>
      </c>
      <c r="C4">
        <v>70</v>
      </c>
    </row>
    <row r="5" spans="1:3" ht="12.75">
      <c r="A5" t="s">
        <v>7</v>
      </c>
      <c r="B5" t="s">
        <v>6</v>
      </c>
      <c r="C5">
        <v>2.75</v>
      </c>
    </row>
    <row r="6" spans="1:3" ht="12.75">
      <c r="A6" t="s">
        <v>8</v>
      </c>
      <c r="B6" t="s">
        <v>9</v>
      </c>
      <c r="C6" s="1">
        <v>0.04</v>
      </c>
    </row>
    <row r="7" spans="1:4" ht="12.75">
      <c r="A7" t="s">
        <v>10</v>
      </c>
      <c r="B7" t="s">
        <v>12</v>
      </c>
      <c r="C7" t="s">
        <v>11</v>
      </c>
      <c r="D7">
        <f>C6*C4</f>
        <v>2.8000000000000003</v>
      </c>
    </row>
    <row r="8" spans="1:4" ht="13.5" thickBot="1">
      <c r="A8" t="s">
        <v>48</v>
      </c>
      <c r="B8" t="s">
        <v>14</v>
      </c>
      <c r="C8" t="s">
        <v>65</v>
      </c>
      <c r="D8">
        <f>C3/365</f>
        <v>2</v>
      </c>
    </row>
    <row r="9" spans="1:3" ht="13.5" thickBot="1">
      <c r="A9" s="4" t="s">
        <v>37</v>
      </c>
      <c r="B9" s="5" t="s">
        <v>38</v>
      </c>
      <c r="C9" s="6">
        <v>5</v>
      </c>
    </row>
    <row r="10" spans="1:3" ht="12.75">
      <c r="A10" s="7" t="s">
        <v>49</v>
      </c>
      <c r="B10" s="7" t="s">
        <v>50</v>
      </c>
      <c r="C10" s="7"/>
    </row>
    <row r="11" spans="1:3" ht="12.75">
      <c r="A11" s="7" t="s">
        <v>54</v>
      </c>
      <c r="B11" s="7" t="s">
        <v>55</v>
      </c>
      <c r="C11">
        <v>2</v>
      </c>
    </row>
    <row r="13" ht="12.75">
      <c r="A13" t="s">
        <v>16</v>
      </c>
    </row>
    <row r="15" spans="1:4" ht="12.75">
      <c r="A15" t="s">
        <v>17</v>
      </c>
      <c r="B15" t="s">
        <v>18</v>
      </c>
      <c r="C15" t="s">
        <v>19</v>
      </c>
      <c r="D15" s="2">
        <f>SQRT(2*C3*C5/D7)</f>
        <v>37.867249324826474</v>
      </c>
    </row>
    <row r="16" spans="1:4" ht="12.75">
      <c r="A16" t="s">
        <v>41</v>
      </c>
      <c r="B16" t="s">
        <v>42</v>
      </c>
      <c r="C16" t="s">
        <v>51</v>
      </c>
      <c r="D16" s="2"/>
    </row>
    <row r="17" spans="1:4" ht="12.75">
      <c r="A17" t="s">
        <v>21</v>
      </c>
      <c r="B17" t="s">
        <v>23</v>
      </c>
      <c r="C17" t="s">
        <v>22</v>
      </c>
      <c r="D17">
        <f>C4*C3</f>
        <v>51100</v>
      </c>
    </row>
    <row r="18" spans="1:4" ht="12.75">
      <c r="A18" t="s">
        <v>5</v>
      </c>
      <c r="B18" t="s">
        <v>24</v>
      </c>
      <c r="C18" t="s">
        <v>25</v>
      </c>
      <c r="D18" s="2">
        <f>C5*C3/D15</f>
        <v>53.01414905475708</v>
      </c>
    </row>
    <row r="19" spans="1:4" ht="12.75">
      <c r="A19" t="s">
        <v>26</v>
      </c>
      <c r="B19" t="s">
        <v>27</v>
      </c>
      <c r="C19" t="s">
        <v>28</v>
      </c>
      <c r="D19" s="2">
        <f>D7*D15/2</f>
        <v>53.01414905475707</v>
      </c>
    </row>
    <row r="20" ht="12.75">
      <c r="A20" t="s">
        <v>29</v>
      </c>
    </row>
    <row r="22" spans="1:4" ht="12.75">
      <c r="A22" t="s">
        <v>30</v>
      </c>
      <c r="B22" t="s">
        <v>31</v>
      </c>
      <c r="D22" s="3">
        <f>SUM(D17:D19)</f>
        <v>51206.02829810951</v>
      </c>
    </row>
    <row r="23" ht="12.75">
      <c r="A23" t="s">
        <v>32</v>
      </c>
    </row>
    <row r="25" spans="1:4" ht="12.75">
      <c r="A25" t="s">
        <v>52</v>
      </c>
      <c r="B25" t="s">
        <v>53</v>
      </c>
      <c r="C25" t="s">
        <v>46</v>
      </c>
      <c r="D25">
        <f>C9*D8</f>
        <v>10</v>
      </c>
    </row>
    <row r="27" spans="1:4" ht="12.75">
      <c r="A27" t="s">
        <v>56</v>
      </c>
      <c r="B27" t="s">
        <v>57</v>
      </c>
      <c r="C27" t="s">
        <v>58</v>
      </c>
      <c r="D27">
        <f>C9*C11</f>
        <v>10</v>
      </c>
    </row>
    <row r="28" spans="1:4" ht="12.75">
      <c r="A28" t="s">
        <v>59</v>
      </c>
      <c r="B28" t="s">
        <v>60</v>
      </c>
      <c r="C28" t="s">
        <v>61</v>
      </c>
      <c r="D28">
        <f>SQRT(D27)</f>
        <v>3.1622776601683795</v>
      </c>
    </row>
    <row r="30" spans="1:4" ht="12.75">
      <c r="A30" t="s">
        <v>62</v>
      </c>
      <c r="B30" t="s">
        <v>63</v>
      </c>
      <c r="D30">
        <f>3*D28</f>
        <v>9.486832980505138</v>
      </c>
    </row>
    <row r="32" spans="1:4" ht="12.75">
      <c r="A32" t="s">
        <v>44</v>
      </c>
      <c r="B32" t="s">
        <v>64</v>
      </c>
      <c r="D32" s="2">
        <f>D25+D30</f>
        <v>19.486832980505138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150" zoomScaleNormal="150" workbookViewId="0" topLeftCell="A18">
      <selection activeCell="F25" sqref="F25"/>
    </sheetView>
  </sheetViews>
  <sheetFormatPr defaultColWidth="9.140625" defaultRowHeight="12.75"/>
  <cols>
    <col min="1" max="1" width="32.57421875" style="0" bestFit="1" customWidth="1"/>
    <col min="3" max="3" width="11.57421875" style="0" customWidth="1"/>
    <col min="4" max="4" width="8.00390625" style="0" customWidth="1"/>
  </cols>
  <sheetData>
    <row r="1" ht="12.75">
      <c r="A1" t="s">
        <v>0</v>
      </c>
    </row>
    <row r="3" spans="1:3" ht="12.75">
      <c r="A3" t="s">
        <v>47</v>
      </c>
      <c r="B3" t="s">
        <v>2</v>
      </c>
      <c r="C3">
        <f>2*365*3</f>
        <v>2190</v>
      </c>
    </row>
    <row r="4" spans="1:3" ht="12.75">
      <c r="A4" t="s">
        <v>3</v>
      </c>
      <c r="B4" t="s">
        <v>4</v>
      </c>
      <c r="C4">
        <v>70</v>
      </c>
    </row>
    <row r="5" spans="1:3" ht="12.75">
      <c r="A5" t="s">
        <v>7</v>
      </c>
      <c r="B5" t="s">
        <v>6</v>
      </c>
      <c r="C5">
        <v>200</v>
      </c>
    </row>
    <row r="6" spans="1:3" ht="12.75">
      <c r="A6" t="s">
        <v>8</v>
      </c>
      <c r="B6" t="s">
        <v>9</v>
      </c>
      <c r="C6" s="1">
        <v>0.21</v>
      </c>
    </row>
    <row r="7" spans="1:4" ht="12.75">
      <c r="A7" t="s">
        <v>10</v>
      </c>
      <c r="B7" t="s">
        <v>12</v>
      </c>
      <c r="C7" t="s">
        <v>11</v>
      </c>
      <c r="D7">
        <f>C6*C4</f>
        <v>14.7</v>
      </c>
    </row>
    <row r="8" spans="1:4" ht="13.5" thickBot="1">
      <c r="A8" t="s">
        <v>48</v>
      </c>
      <c r="B8" t="s">
        <v>14</v>
      </c>
      <c r="C8" t="s">
        <v>65</v>
      </c>
      <c r="D8">
        <f>C3/365</f>
        <v>6</v>
      </c>
    </row>
    <row r="9" spans="1:3" ht="13.5" thickBot="1">
      <c r="A9" s="4" t="s">
        <v>37</v>
      </c>
      <c r="B9" s="5" t="s">
        <v>38</v>
      </c>
      <c r="C9" s="6">
        <v>20</v>
      </c>
    </row>
    <row r="10" spans="1:3" ht="12.75">
      <c r="A10" s="7" t="s">
        <v>49</v>
      </c>
      <c r="B10" s="7" t="s">
        <v>50</v>
      </c>
      <c r="C10" s="7"/>
    </row>
    <row r="11" spans="1:3" ht="12.75">
      <c r="A11" s="7" t="s">
        <v>54</v>
      </c>
      <c r="B11" s="7" t="s">
        <v>55</v>
      </c>
      <c r="C11">
        <v>2</v>
      </c>
    </row>
    <row r="13" ht="12.75">
      <c r="A13" t="s">
        <v>16</v>
      </c>
    </row>
    <row r="15" spans="1:4" ht="12.75">
      <c r="A15" t="s">
        <v>17</v>
      </c>
      <c r="B15" t="s">
        <v>18</v>
      </c>
      <c r="C15" t="s">
        <v>19</v>
      </c>
      <c r="D15" s="2">
        <f>SQRT(2*C3*C5/D7)</f>
        <v>244.11439272335804</v>
      </c>
    </row>
    <row r="16" spans="1:4" ht="12.75">
      <c r="A16" t="s">
        <v>41</v>
      </c>
      <c r="B16" t="s">
        <v>42</v>
      </c>
      <c r="C16" t="s">
        <v>51</v>
      </c>
      <c r="D16" s="2"/>
    </row>
    <row r="17" spans="1:4" ht="12.75">
      <c r="A17" t="s">
        <v>21</v>
      </c>
      <c r="B17" t="s">
        <v>23</v>
      </c>
      <c r="C17" t="s">
        <v>22</v>
      </c>
      <c r="D17">
        <f>C4*C3</f>
        <v>153300</v>
      </c>
    </row>
    <row r="18" spans="1:4" ht="12.75">
      <c r="A18" t="s">
        <v>5</v>
      </c>
      <c r="B18" t="s">
        <v>24</v>
      </c>
      <c r="C18" t="s">
        <v>25</v>
      </c>
      <c r="D18" s="2">
        <f>C5*C3/D15</f>
        <v>1794.2407865166815</v>
      </c>
    </row>
    <row r="19" spans="1:4" ht="12.75">
      <c r="A19" t="s">
        <v>26</v>
      </c>
      <c r="B19" t="s">
        <v>27</v>
      </c>
      <c r="C19" t="s">
        <v>28</v>
      </c>
      <c r="D19" s="2">
        <f>D7*D15/2</f>
        <v>1794.2407865166815</v>
      </c>
    </row>
    <row r="20" ht="12.75">
      <c r="A20" t="s">
        <v>29</v>
      </c>
    </row>
    <row r="22" spans="1:4" ht="12.75">
      <c r="A22" t="s">
        <v>30</v>
      </c>
      <c r="B22" t="s">
        <v>31</v>
      </c>
      <c r="D22" s="3">
        <f>SUM(D17:D19)</f>
        <v>156888.48157303338</v>
      </c>
    </row>
    <row r="23" ht="12.75">
      <c r="A23" t="s">
        <v>32</v>
      </c>
    </row>
    <row r="25" spans="1:4" ht="12.75">
      <c r="A25" t="s">
        <v>52</v>
      </c>
      <c r="B25" t="s">
        <v>53</v>
      </c>
      <c r="C25" t="s">
        <v>46</v>
      </c>
      <c r="D25">
        <f>C9*D8</f>
        <v>120</v>
      </c>
    </row>
    <row r="27" spans="1:4" ht="12.75">
      <c r="A27" t="s">
        <v>56</v>
      </c>
      <c r="B27" t="s">
        <v>57</v>
      </c>
      <c r="C27" t="s">
        <v>58</v>
      </c>
      <c r="D27">
        <f>C9*C11</f>
        <v>40</v>
      </c>
    </row>
    <row r="28" spans="1:4" ht="12.75">
      <c r="A28" t="s">
        <v>59</v>
      </c>
      <c r="B28" t="s">
        <v>60</v>
      </c>
      <c r="C28" t="s">
        <v>61</v>
      </c>
      <c r="D28">
        <f>SQRT(D27)</f>
        <v>6.324555320336759</v>
      </c>
    </row>
    <row r="30" spans="1:4" ht="12.75">
      <c r="A30" t="s">
        <v>62</v>
      </c>
      <c r="B30" t="s">
        <v>63</v>
      </c>
      <c r="D30">
        <f>3*D28</f>
        <v>18.973665961010276</v>
      </c>
    </row>
    <row r="32" spans="1:4" ht="12.75">
      <c r="A32" t="s">
        <v>44</v>
      </c>
      <c r="B32" t="s">
        <v>64</v>
      </c>
      <c r="D32" s="2">
        <f>D25+D30</f>
        <v>138.97366596101028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2004-04-13T13:09:55Z</dcterms:created>
  <dcterms:modified xsi:type="dcterms:W3CDTF">2004-04-15T13:47:56Z</dcterms:modified>
  <cp:category/>
  <cp:version/>
  <cp:contentType/>
  <cp:contentStatus/>
</cp:coreProperties>
</file>